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9-30\"/>
    </mc:Choice>
  </mc:AlternateContent>
  <bookViews>
    <workbookView xWindow="0" yWindow="0" windowWidth="19200" windowHeight="109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G14" i="1"/>
  <c r="J18" i="1" l="1"/>
  <c r="I18" i="1"/>
  <c r="H18" i="1"/>
  <c r="G18" i="1"/>
  <c r="J17" i="1"/>
  <c r="I17" i="1"/>
  <c r="H17" i="1"/>
  <c r="G17" i="1"/>
  <c r="J15" i="1"/>
  <c r="H13" i="1"/>
  <c r="G8" i="1"/>
  <c r="J7" i="1"/>
  <c r="B23" i="1" l="1"/>
  <c r="A23" i="1"/>
  <c r="L22" i="1"/>
  <c r="F22" i="1"/>
  <c r="I15" i="1"/>
  <c r="H15" i="1"/>
  <c r="G15" i="1"/>
  <c r="H14" i="1"/>
  <c r="J13" i="1"/>
  <c r="J22" i="1" s="1"/>
  <c r="I13" i="1"/>
  <c r="G13" i="1"/>
  <c r="G22" i="1" s="1"/>
  <c r="B13" i="1"/>
  <c r="A13" i="1"/>
  <c r="L12" i="1"/>
  <c r="F12" i="1"/>
  <c r="J11" i="1"/>
  <c r="I11" i="1"/>
  <c r="H11" i="1"/>
  <c r="G11" i="1"/>
  <c r="J10" i="1"/>
  <c r="I10" i="1"/>
  <c r="H10" i="1"/>
  <c r="G10" i="1"/>
  <c r="J8" i="1"/>
  <c r="J12" i="1" s="1"/>
  <c r="I8" i="1"/>
  <c r="H8" i="1"/>
  <c r="I7" i="1"/>
  <c r="I12" i="1" s="1"/>
  <c r="H7" i="1"/>
  <c r="G7" i="1"/>
  <c r="G12" i="1" l="1"/>
  <c r="G23" i="1" s="1"/>
  <c r="H22" i="1"/>
  <c r="H12" i="1"/>
  <c r="H23" i="1" s="1"/>
  <c r="L23" i="1"/>
  <c r="F23" i="1"/>
  <c r="I22" i="1"/>
  <c r="I23" i="1" s="1"/>
  <c r="J23" i="1"/>
</calcChain>
</file>

<file path=xl/sharedStrings.xml><?xml version="1.0" encoding="utf-8"?>
<sst xmlns="http://schemas.openxmlformats.org/spreadsheetml/2006/main" count="61" uniqueCount="52">
  <si>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</si>
  <si>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</si>
  <si>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</si>
  <si>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</si>
  <si>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</si>
  <si>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</si>
  <si>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</si>
  <si>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</si>
  <si>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</si>
  <si>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</si>
  <si>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</si>
  <si>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</si>
  <si>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</si>
  <si>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</si>
  <si>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</si>
  <si>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</si>
  <si>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</si>
  <si>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</si>
  <si>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</si>
  <si>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</si>
  <si>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</si>
  <si>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</si>
  <si>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</si>
  <si>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</si>
  <si>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</si>
  <si>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 xml:space="preserve"> Хлеб ржано-пшеничный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</si>
  <si>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</si>
  <si>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</si>
  <si>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</si>
  <si>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</si>
  <si>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</si>
  <si>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</si>
  <si>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</si>
  <si>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</si>
  <si>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витаминизированный</t>
  </si>
  <si>
    <t>хлеб черн.</t>
  </si>
  <si>
    <t>Итого за день:</t>
  </si>
  <si>
    <t>23</t>
  </si>
  <si>
    <t>Картофельное пюре</t>
  </si>
  <si>
    <t>Какао  на молоке</t>
  </si>
  <si>
    <t>36.10</t>
  </si>
  <si>
    <t>32.1</t>
  </si>
  <si>
    <t>Суп овощной со сметаной и зеленью</t>
  </si>
  <si>
    <t xml:space="preserve">Плов </t>
  </si>
  <si>
    <t>Напиток из шиповника</t>
  </si>
  <si>
    <t>37.10</t>
  </si>
  <si>
    <t>Суфле "Рыбка"</t>
  </si>
  <si>
    <t>Салат из отварной свеклы с растительным маслом</t>
  </si>
  <si>
    <t>20.2</t>
  </si>
  <si>
    <t>Председатель Правления ПК"СЫСЕРТСКОЕ РАЙПО"</t>
  </si>
  <si>
    <t>Шалапугина Н.В.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</si>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</sst>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7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2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0" fontId="11" fillId="0" borderId="2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center"/>
    </xf>
    <xf numFmtId="2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22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49" fontId="17" fillId="2" borderId="21" xfId="0" applyNumberFormat="1" applyFont="1" applyFill="1" applyBorder="1" applyAlignment="1" applyProtection="1">
      <alignment horizontal="center" vertical="top" wrapText="1"/>
      <protection locked="0"/>
    </xf>
    <xf numFmtId="0" fontId="16" fillId="0" borderId="1" xfId="0" applyFont="1" applyBorder="1" applyAlignment="1">
      <alignment horizontal="left" vertical="center" wrapText="1"/>
    </xf>
    <xf numFmtId="2" fontId="16" fillId="0" borderId="1" xfId="0" applyNumberFormat="1" applyFont="1" applyBorder="1" applyAlignment="1">
      <alignment vertical="center" wrapText="1"/>
    </xf>
    <xf numFmtId="0" fontId="1" fillId="0" borderId="0" xfId="0" applyFont="1" applyBorder="1"/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8" fillId="2" borderId="23" xfId="0" applyFont="1" applyFill="1" applyBorder="1" applyAlignment="1" applyProtection="1">
      <alignment horizontal="left" wrapText="1"/>
      <protection locked="0"/>
    </xf>
    <xf numFmtId="0" fontId="1" fillId="2" borderId="22" xfId="0" applyFont="1" applyFill="1" applyBorder="1" applyAlignment="1" applyProtection="1">
      <alignment horizontal="left" wrapText="1"/>
      <protection locked="0"/>
    </xf>
    <xf numFmtId="0" fontId="1" fillId="2" borderId="24" xfId="0" applyFont="1" applyFill="1" applyBorder="1" applyAlignment="1" applyProtection="1">
      <alignment horizontal="left" wrapText="1"/>
      <protection locked="0"/>
    </xf>
    <xf numFmtId="0" fontId="18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2"/>
      <c r="D1" s="73"/>
      <c r="E1" s="73"/>
      <c r="F1" s="3" t="s">
        <v>1</v>
      </c>
      <c r="G1" s="1" t="s">
        <v>2</v>
      </c>
      <c r="H1" s="74" t="s">
        <v>49</v>
      </c>
      <c r="I1" s="75"/>
      <c r="J1" s="75"/>
      <c r="K1" s="76"/>
    </row>
    <row r="2" spans="1:12" ht="17.399999999999999">
      <c r="A2" s="4" t="s">
        <v>3</v>
      </c>
      <c r="C2" s="1"/>
      <c r="G2" s="1" t="s">
        <v>4</v>
      </c>
      <c r="H2" s="77" t="s">
        <v>50</v>
      </c>
      <c r="I2" s="78"/>
      <c r="J2" s="78"/>
      <c r="K2" s="78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23</v>
      </c>
      <c r="I3" s="8">
        <v>5</v>
      </c>
      <c r="J3" s="47">
        <v>2025</v>
      </c>
      <c r="K3" s="48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9" t="s">
        <v>21</v>
      </c>
      <c r="L5" s="12" t="s">
        <v>22</v>
      </c>
    </row>
    <row r="6" spans="1:12" ht="16.2" thickBot="1">
      <c r="A6" s="13">
        <v>1</v>
      </c>
      <c r="B6" s="14">
        <v>5</v>
      </c>
      <c r="C6" s="15" t="s">
        <v>23</v>
      </c>
      <c r="D6" s="16"/>
      <c r="E6" s="45"/>
      <c r="F6" s="24"/>
      <c r="G6" s="24"/>
      <c r="H6" s="24"/>
      <c r="I6" s="24"/>
      <c r="J6" s="24"/>
      <c r="K6" s="55"/>
      <c r="L6" s="50"/>
    </row>
    <row r="7" spans="1:12" ht="15.6">
      <c r="A7" s="17"/>
      <c r="B7" s="18"/>
      <c r="C7" s="19"/>
      <c r="D7" s="16" t="s">
        <v>31</v>
      </c>
      <c r="E7" s="58" t="s">
        <v>46</v>
      </c>
      <c r="F7" s="42">
        <v>90</v>
      </c>
      <c r="G7" s="42">
        <f>F7*14/100</f>
        <v>12.6</v>
      </c>
      <c r="H7" s="42">
        <f>F7*15/100</f>
        <v>13.5</v>
      </c>
      <c r="I7" s="42">
        <f>F7*8.7/100</f>
        <v>7.8299999999999992</v>
      </c>
      <c r="J7" s="42">
        <f>F7*203.22/90</f>
        <v>203.22</v>
      </c>
      <c r="K7" s="53" t="s">
        <v>37</v>
      </c>
      <c r="L7" s="43">
        <v>73.069999999999993</v>
      </c>
    </row>
    <row r="8" spans="1:12" ht="15.6">
      <c r="A8" s="17"/>
      <c r="B8" s="18"/>
      <c r="C8" s="19"/>
      <c r="D8" s="20" t="s">
        <v>32</v>
      </c>
      <c r="E8" s="46" t="s">
        <v>38</v>
      </c>
      <c r="F8" s="24">
        <v>150</v>
      </c>
      <c r="G8" s="24">
        <f>F8*3.17/150</f>
        <v>3.17</v>
      </c>
      <c r="H8" s="24">
        <f>F8*3.67/150</f>
        <v>3.67</v>
      </c>
      <c r="I8" s="24">
        <f>F8*20.4/150</f>
        <v>20.399999999999999</v>
      </c>
      <c r="J8" s="42">
        <f>F8*127.5/150</f>
        <v>127.5</v>
      </c>
      <c r="K8" s="53">
        <v>44258</v>
      </c>
      <c r="L8" s="43">
        <v>28.3</v>
      </c>
    </row>
    <row r="9" spans="1:12" ht="15.6">
      <c r="A9" s="17"/>
      <c r="B9" s="18"/>
      <c r="C9" s="19"/>
      <c r="D9" s="22" t="s">
        <v>24</v>
      </c>
      <c r="E9" s="23" t="s">
        <v>39</v>
      </c>
      <c r="F9" s="42">
        <v>200</v>
      </c>
      <c r="G9" s="42">
        <v>3.6</v>
      </c>
      <c r="H9" s="42">
        <v>3.3</v>
      </c>
      <c r="I9" s="42">
        <v>22.8</v>
      </c>
      <c r="J9" s="42">
        <v>135</v>
      </c>
      <c r="K9" s="56" t="s">
        <v>40</v>
      </c>
      <c r="L9" s="43">
        <v>18.98</v>
      </c>
    </row>
    <row r="10" spans="1:12" ht="15.6">
      <c r="A10" s="17"/>
      <c r="B10" s="18"/>
      <c r="C10" s="19"/>
      <c r="D10" s="22" t="s">
        <v>33</v>
      </c>
      <c r="E10" s="25" t="s">
        <v>34</v>
      </c>
      <c r="F10" s="42">
        <v>30</v>
      </c>
      <c r="G10" s="42">
        <f>SUM(F10*2.37/30)</f>
        <v>2.37</v>
      </c>
      <c r="H10" s="42">
        <f>SUM(F10*0.3/30)</f>
        <v>0.3</v>
      </c>
      <c r="I10" s="42">
        <f>SUM(F10*14.49/30)</f>
        <v>14.49</v>
      </c>
      <c r="J10" s="42">
        <f>SUM(F10*70.14/30)</f>
        <v>70.14</v>
      </c>
      <c r="K10" s="51" t="s">
        <v>26</v>
      </c>
      <c r="L10" s="43">
        <v>2.67</v>
      </c>
    </row>
    <row r="11" spans="1:12" ht="15.6">
      <c r="A11" s="17"/>
      <c r="B11" s="18"/>
      <c r="C11" s="19"/>
      <c r="D11" s="22" t="s">
        <v>35</v>
      </c>
      <c r="E11" s="36" t="s">
        <v>25</v>
      </c>
      <c r="F11" s="42">
        <v>30</v>
      </c>
      <c r="G11" s="42">
        <f>SUM(F11*1.68/30)</f>
        <v>1.68</v>
      </c>
      <c r="H11" s="42">
        <f>SUM(F11*0.33/30)</f>
        <v>0.33</v>
      </c>
      <c r="I11" s="42">
        <f>SUM(F11*14.82/30)</f>
        <v>14.82</v>
      </c>
      <c r="J11" s="42">
        <f>SUM(F11*68.97/30)</f>
        <v>68.97</v>
      </c>
      <c r="K11" s="51" t="s">
        <v>26</v>
      </c>
      <c r="L11" s="43">
        <v>2.02</v>
      </c>
    </row>
    <row r="12" spans="1:12" ht="15.6">
      <c r="A12" s="26"/>
      <c r="B12" s="27"/>
      <c r="C12" s="28"/>
      <c r="D12" s="29" t="s">
        <v>27</v>
      </c>
      <c r="E12" s="30"/>
      <c r="F12" s="32">
        <f>SUM(F6:F11)</f>
        <v>500</v>
      </c>
      <c r="G12" s="32">
        <f>SUM(G6:G11)</f>
        <v>23.42</v>
      </c>
      <c r="H12" s="32">
        <f>SUM(H6:H11)</f>
        <v>21.1</v>
      </c>
      <c r="I12" s="32">
        <f>SUM(I6:I11)</f>
        <v>80.34</v>
      </c>
      <c r="J12" s="32">
        <f>SUM(J6:J11)</f>
        <v>604.83000000000004</v>
      </c>
      <c r="K12" s="52"/>
      <c r="L12" s="32">
        <f>SUM(L6:L11)</f>
        <v>125.03999999999999</v>
      </c>
    </row>
    <row r="13" spans="1:12" ht="31.2">
      <c r="A13" s="33">
        <f>A6</f>
        <v>1</v>
      </c>
      <c r="B13" s="34">
        <f>B6</f>
        <v>5</v>
      </c>
      <c r="C13" s="35" t="s">
        <v>28</v>
      </c>
      <c r="D13" s="22" t="s">
        <v>29</v>
      </c>
      <c r="E13" s="59" t="s">
        <v>47</v>
      </c>
      <c r="F13" s="24">
        <v>60</v>
      </c>
      <c r="G13" s="24">
        <f>F13*0.84/60</f>
        <v>0.84</v>
      </c>
      <c r="H13" s="24">
        <f>F13*3.6/60+0.9</f>
        <v>4.5</v>
      </c>
      <c r="I13" s="24">
        <f>F13*4.08/60</f>
        <v>4.08</v>
      </c>
      <c r="J13" s="24">
        <f>F13*52.2/60</f>
        <v>52.2</v>
      </c>
      <c r="K13" s="51" t="s">
        <v>41</v>
      </c>
      <c r="L13" s="43">
        <v>5.64</v>
      </c>
    </row>
    <row r="14" spans="1:12" ht="15.6">
      <c r="A14" s="17"/>
      <c r="B14" s="18"/>
      <c r="C14" s="19"/>
      <c r="D14" s="22" t="s">
        <v>30</v>
      </c>
      <c r="E14" s="45" t="s">
        <v>42</v>
      </c>
      <c r="F14" s="42">
        <v>200</v>
      </c>
      <c r="G14" s="42">
        <f>F14*1.9/200</f>
        <v>1.9</v>
      </c>
      <c r="H14" s="42">
        <f>F14*5.52/200</f>
        <v>5.52</v>
      </c>
      <c r="I14" s="42">
        <f>F14*9.4/200</f>
        <v>9.4</v>
      </c>
      <c r="J14" s="42">
        <f>F14*94.8/200</f>
        <v>94.8</v>
      </c>
      <c r="K14" s="57" t="s">
        <v>48</v>
      </c>
      <c r="L14" s="43">
        <v>17.13</v>
      </c>
    </row>
    <row r="15" spans="1:12" ht="15.6">
      <c r="A15" s="17"/>
      <c r="B15" s="18"/>
      <c r="C15" s="19"/>
      <c r="D15" s="22" t="s">
        <v>31</v>
      </c>
      <c r="E15" s="46" t="s">
        <v>43</v>
      </c>
      <c r="F15" s="42">
        <v>200</v>
      </c>
      <c r="G15" s="42">
        <f>F15*18.5/250</f>
        <v>14.8</v>
      </c>
      <c r="H15" s="42">
        <f>F15*20.6/250</f>
        <v>16.48</v>
      </c>
      <c r="I15" s="42">
        <f>F15*43.2/250</f>
        <v>34.56</v>
      </c>
      <c r="J15" s="42">
        <f>F15*397.62/230</f>
        <v>345.75652173913045</v>
      </c>
      <c r="K15" s="51">
        <v>44294</v>
      </c>
      <c r="L15" s="43">
        <v>87.89</v>
      </c>
    </row>
    <row r="16" spans="1:12" ht="15.6">
      <c r="A16" s="17"/>
      <c r="B16" s="18"/>
      <c r="C16" s="19"/>
      <c r="D16" s="22" t="s">
        <v>51</v>
      </c>
      <c r="E16" s="41" t="s">
        <v>44</v>
      </c>
      <c r="F16" s="42">
        <v>200</v>
      </c>
      <c r="G16" s="42">
        <v>0.2</v>
      </c>
      <c r="H16" s="42">
        <v>0.1</v>
      </c>
      <c r="I16" s="42">
        <v>13.1</v>
      </c>
      <c r="J16" s="42">
        <v>54.1</v>
      </c>
      <c r="K16" s="54" t="s">
        <v>45</v>
      </c>
      <c r="L16" s="43">
        <v>7.82</v>
      </c>
    </row>
    <row r="17" spans="1:13" ht="15.6">
      <c r="A17" s="17"/>
      <c r="B17" s="18"/>
      <c r="C17" s="19"/>
      <c r="D17" s="22" t="s">
        <v>33</v>
      </c>
      <c r="E17" s="25" t="s">
        <v>34</v>
      </c>
      <c r="F17" s="42">
        <v>50</v>
      </c>
      <c r="G17" s="42">
        <f>SUM(F17*2.37/30)</f>
        <v>3.95</v>
      </c>
      <c r="H17" s="42">
        <f>SUM(F17*0.3/30)</f>
        <v>0.5</v>
      </c>
      <c r="I17" s="42">
        <f>SUM(F17*14.49/30)</f>
        <v>24.15</v>
      </c>
      <c r="J17" s="42">
        <f>SUM(F17*70.14/30)</f>
        <v>116.9</v>
      </c>
      <c r="K17" s="51" t="s">
        <v>26</v>
      </c>
      <c r="L17" s="43">
        <v>4.5599999999999996</v>
      </c>
    </row>
    <row r="18" spans="1:13" ht="15.6">
      <c r="A18" s="17"/>
      <c r="B18" s="18"/>
      <c r="C18" s="19"/>
      <c r="D18" s="22" t="s">
        <v>35</v>
      </c>
      <c r="E18" s="36" t="s">
        <v>25</v>
      </c>
      <c r="F18" s="42">
        <v>35</v>
      </c>
      <c r="G18" s="42">
        <f>SUM(F18*1.68/30)</f>
        <v>1.96</v>
      </c>
      <c r="H18" s="42">
        <f>SUM(F18*0.33/30)</f>
        <v>0.38500000000000001</v>
      </c>
      <c r="I18" s="42">
        <f>SUM(F18*14.82/30)</f>
        <v>17.290000000000003</v>
      </c>
      <c r="J18" s="42">
        <f>SUM(F18*68.97/30)</f>
        <v>80.464999999999989</v>
      </c>
      <c r="K18" s="51" t="s">
        <v>26</v>
      </c>
      <c r="L18" s="43">
        <v>2</v>
      </c>
    </row>
    <row r="19" spans="1:13" ht="15.6">
      <c r="A19" s="17"/>
      <c r="B19" s="18"/>
      <c r="C19" s="19"/>
      <c r="D19" s="22"/>
      <c r="E19" s="36"/>
      <c r="F19" s="42"/>
      <c r="G19" s="42"/>
      <c r="H19" s="42"/>
      <c r="I19" s="42"/>
      <c r="J19" s="42"/>
      <c r="K19" s="51"/>
      <c r="L19" s="43"/>
    </row>
    <row r="20" spans="1:13" ht="15.6">
      <c r="A20" s="17"/>
      <c r="B20" s="18"/>
      <c r="C20" s="19"/>
      <c r="D20" s="20"/>
      <c r="E20" s="21"/>
      <c r="F20" s="43"/>
      <c r="G20" s="43"/>
      <c r="H20" s="43"/>
      <c r="I20" s="43"/>
      <c r="J20" s="43"/>
      <c r="K20" s="51"/>
      <c r="L20" s="43"/>
    </row>
    <row r="21" spans="1:13" ht="15.6">
      <c r="A21" s="17"/>
      <c r="B21" s="18"/>
      <c r="C21" s="19"/>
      <c r="D21" s="20"/>
      <c r="E21" s="21"/>
      <c r="F21" s="43"/>
      <c r="G21" s="43"/>
      <c r="H21" s="43"/>
      <c r="I21" s="43"/>
      <c r="J21" s="43"/>
      <c r="K21" s="51"/>
      <c r="L21" s="43"/>
    </row>
    <row r="22" spans="1:13" ht="15.6">
      <c r="A22" s="26"/>
      <c r="B22" s="27"/>
      <c r="C22" s="28"/>
      <c r="D22" s="29" t="s">
        <v>27</v>
      </c>
      <c r="E22" s="30"/>
      <c r="F22" s="32">
        <f>SUM(F13:F21)</f>
        <v>745</v>
      </c>
      <c r="G22" s="32">
        <f t="shared" ref="G22" si="0">SUM(G13:G21)</f>
        <v>23.65</v>
      </c>
      <c r="H22" s="32">
        <f t="shared" ref="H22" si="1">SUM(H13:H21)</f>
        <v>27.485000000000003</v>
      </c>
      <c r="I22" s="32">
        <f t="shared" ref="I22" si="2">SUM(I13:I21)</f>
        <v>102.58000000000001</v>
      </c>
      <c r="J22" s="32">
        <f t="shared" ref="J22:L22" si="3">SUM(J13:J21)</f>
        <v>744.22152173913048</v>
      </c>
      <c r="K22" s="52"/>
      <c r="L22" s="31">
        <f t="shared" si="3"/>
        <v>125.03999999999999</v>
      </c>
    </row>
    <row r="23" spans="1:13" ht="15.75" customHeight="1" thickBot="1">
      <c r="A23" s="37">
        <f>A6</f>
        <v>1</v>
      </c>
      <c r="B23" s="38">
        <f>B6</f>
        <v>5</v>
      </c>
      <c r="C23" s="79" t="s">
        <v>36</v>
      </c>
      <c r="D23" s="80"/>
      <c r="E23" s="39"/>
      <c r="F23" s="44">
        <f>F12+F22</f>
        <v>1245</v>
      </c>
      <c r="G23" s="44">
        <f t="shared" ref="G23" si="4">G12+G22</f>
        <v>47.07</v>
      </c>
      <c r="H23" s="44">
        <f t="shared" ref="H23" si="5">H12+H22</f>
        <v>48.585000000000008</v>
      </c>
      <c r="I23" s="44">
        <f t="shared" ref="I23" si="6">I12+I22</f>
        <v>182.92000000000002</v>
      </c>
      <c r="J23" s="44">
        <f t="shared" ref="J23:L23" si="7">J12+J22</f>
        <v>1349.0515217391305</v>
      </c>
      <c r="K23" s="40"/>
      <c r="L23" s="40">
        <f t="shared" si="7"/>
        <v>250.07999999999998</v>
      </c>
    </row>
    <row r="24" spans="1:13" ht="15.6">
      <c r="E24" s="65"/>
      <c r="F24" s="61"/>
      <c r="G24" s="61"/>
      <c r="H24" s="61"/>
      <c r="I24" s="61"/>
      <c r="J24" s="61"/>
      <c r="K24" s="66"/>
      <c r="L24" s="60"/>
      <c r="M24" s="60"/>
    </row>
    <row r="25" spans="1:13" ht="15.6">
      <c r="E25" s="63"/>
      <c r="F25" s="61"/>
      <c r="G25" s="61"/>
      <c r="H25" s="61"/>
      <c r="I25" s="61"/>
      <c r="J25" s="61"/>
      <c r="K25" s="66"/>
      <c r="L25" s="60"/>
      <c r="M25" s="60"/>
    </row>
    <row r="26" spans="1:13" ht="15.6">
      <c r="E26" s="67"/>
      <c r="F26" s="68"/>
      <c r="G26" s="64"/>
      <c r="H26" s="64"/>
      <c r="I26" s="64"/>
      <c r="J26" s="64"/>
      <c r="K26" s="60"/>
      <c r="L26" s="60"/>
      <c r="M26" s="60"/>
    </row>
    <row r="27" spans="1:13" ht="15.6">
      <c r="E27" s="63"/>
      <c r="F27" s="64"/>
      <c r="G27" s="61"/>
      <c r="H27" s="61"/>
      <c r="I27" s="61"/>
      <c r="J27" s="61"/>
      <c r="K27" s="62"/>
      <c r="L27" s="60"/>
      <c r="M27" s="60"/>
    </row>
    <row r="28" spans="1:13" ht="15.6">
      <c r="E28" s="65"/>
      <c r="F28" s="61"/>
      <c r="G28" s="64"/>
      <c r="H28" s="64"/>
      <c r="I28" s="64"/>
      <c r="J28" s="64"/>
      <c r="K28" s="62"/>
      <c r="L28" s="60"/>
      <c r="M28" s="60"/>
    </row>
    <row r="29" spans="1:13" ht="15.6">
      <c r="E29" s="65"/>
      <c r="F29" s="61"/>
      <c r="G29" s="64"/>
      <c r="H29" s="64"/>
      <c r="I29" s="64"/>
      <c r="J29" s="64"/>
      <c r="K29" s="62"/>
      <c r="L29" s="60"/>
      <c r="M29" s="60"/>
    </row>
    <row r="30" spans="1:13" ht="15.6">
      <c r="E30" s="63"/>
      <c r="F30" s="61"/>
      <c r="G30" s="61"/>
      <c r="H30" s="61"/>
      <c r="I30" s="61"/>
      <c r="J30" s="64"/>
      <c r="K30" s="62"/>
      <c r="L30" s="60"/>
      <c r="M30" s="60"/>
    </row>
    <row r="31" spans="1:13" ht="15.6">
      <c r="E31" s="63"/>
      <c r="F31" s="61"/>
      <c r="G31" s="61"/>
      <c r="H31" s="61"/>
      <c r="I31" s="61"/>
      <c r="J31" s="61"/>
      <c r="K31" s="62"/>
      <c r="L31" s="60"/>
      <c r="M31" s="60"/>
    </row>
    <row r="32" spans="1:13" ht="15.6">
      <c r="E32" s="69"/>
      <c r="F32" s="61"/>
      <c r="G32" s="61"/>
      <c r="H32" s="61"/>
      <c r="I32" s="61"/>
      <c r="J32" s="61"/>
      <c r="K32" s="70"/>
      <c r="L32" s="60"/>
      <c r="M32" s="60"/>
    </row>
    <row r="33" spans="5:13" ht="15.6">
      <c r="E33" s="69"/>
      <c r="F33" s="61"/>
      <c r="G33" s="61"/>
      <c r="H33" s="61"/>
      <c r="I33" s="61"/>
      <c r="J33" s="61"/>
      <c r="K33" s="62"/>
      <c r="L33" s="60"/>
      <c r="M33" s="60"/>
    </row>
    <row r="34" spans="5:13" ht="15.6">
      <c r="E34" s="63"/>
      <c r="F34" s="64"/>
      <c r="G34" s="64"/>
      <c r="H34" s="64"/>
      <c r="I34" s="64"/>
      <c r="J34" s="64"/>
      <c r="K34" s="71"/>
      <c r="L34" s="60"/>
      <c r="M34" s="60"/>
    </row>
    <row r="35" spans="5:13">
      <c r="E35" s="60"/>
      <c r="F35" s="60"/>
      <c r="G35" s="60"/>
      <c r="H35" s="60"/>
      <c r="I35" s="60"/>
      <c r="J35" s="60"/>
      <c r="K35" s="60"/>
      <c r="L35" s="60"/>
      <c r="M35" s="60"/>
    </row>
    <row r="36" spans="5:13">
      <c r="E36" s="60"/>
      <c r="F36" s="60"/>
      <c r="G36" s="60"/>
      <c r="H36" s="60"/>
      <c r="I36" s="60"/>
      <c r="J36" s="60"/>
      <c r="K36" s="60"/>
      <c r="L36" s="60"/>
      <c r="M36" s="60"/>
    </row>
  </sheetData>
  <mergeCells count="4">
    <mergeCell ref="C1:E1"/>
    <mergeCell ref="H1:K1"/>
    <mergeCell ref="H2:K2"/>
    <mergeCell ref="C23:D23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2025-05-16T05:09:00Z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